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760" activeTab="5"/>
  </bookViews>
  <sheets>
    <sheet name="ESPAÑA-CV 2014" sheetId="1" r:id="rId1"/>
    <sheet name="CONSUMO PRIMARIO C.V. 14" sheetId="2" r:id="rId2"/>
    <sheet name="CONSUMO FINAL CV 14" sheetId="3" r:id="rId3"/>
    <sheet name="Electricidad CV 2014" sheetId="4" r:id="rId4"/>
    <sheet name="EVOLUCIÓN elect. CV 2000-14" sheetId="5" r:id="rId5"/>
    <sheet name="POTENCIA ELECTRICA CV INS. 2014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<sst xmlns="http://schemas.openxmlformats.org/spreadsheetml/2006/main" count="109" uniqueCount="69">
  <si>
    <t>ALICANTE</t>
  </si>
  <si>
    <t>Miles de tep</t>
  </si>
  <si>
    <t>Carbón</t>
  </si>
  <si>
    <t>Petróleo</t>
  </si>
  <si>
    <t>Gas Natural</t>
  </si>
  <si>
    <t>Electricidad</t>
  </si>
  <si>
    <t>Renovables</t>
  </si>
  <si>
    <t>Total</t>
  </si>
  <si>
    <t>%</t>
  </si>
  <si>
    <t>2014/2013</t>
  </si>
  <si>
    <t>Agricultura y pesca</t>
  </si>
  <si>
    <t>Industria</t>
  </si>
  <si>
    <t>Servicios</t>
  </si>
  <si>
    <t>Doméstico</t>
  </si>
  <si>
    <t>Transporte</t>
  </si>
  <si>
    <t>TOTAL</t>
  </si>
  <si>
    <t>CASTELLÓN</t>
  </si>
  <si>
    <t>VALENCIA</t>
  </si>
  <si>
    <t>CONSUMO SECTORIAL DE ENERGÍA FINAL 2014</t>
  </si>
  <si>
    <t>GWh</t>
  </si>
  <si>
    <t>CV</t>
  </si>
  <si>
    <t>% Sub.</t>
  </si>
  <si>
    <t>Agricultural y pesca</t>
  </si>
  <si>
    <t>% del Total</t>
  </si>
  <si>
    <t>CONSUMO DE ENERGÍA ELECTRICA AÑO 2014</t>
  </si>
  <si>
    <t>Uranio</t>
  </si>
  <si>
    <t>Hidráulica</t>
  </si>
  <si>
    <t>Productos Petrolíferos</t>
  </si>
  <si>
    <t>CONSUMO por FUENTES DE ENERGÍA FINAL 2014</t>
  </si>
  <si>
    <t>CONSUMO SECTORIAL DE ENERGÍA PRIMARIA 2014</t>
  </si>
  <si>
    <t>Saldo eléctrico</t>
  </si>
  <si>
    <t>Agr. y Pesca</t>
  </si>
  <si>
    <t>Industrial</t>
  </si>
  <si>
    <t>Domestico</t>
  </si>
  <si>
    <t>% año anterior</t>
  </si>
  <si>
    <t>AÑO 2014</t>
  </si>
  <si>
    <t>MW</t>
  </si>
  <si>
    <t>% Potencia</t>
  </si>
  <si>
    <t>% Producción Bruta</t>
  </si>
  <si>
    <t>NUCLEAR</t>
  </si>
  <si>
    <t>C.N. Cofrentes</t>
  </si>
  <si>
    <t>TÉRMICA</t>
  </si>
  <si>
    <t>Fuel-Oil</t>
  </si>
  <si>
    <t>Ciclo Combinado Gas</t>
  </si>
  <si>
    <t>COGENERACIÓN Y RESIDUOS</t>
  </si>
  <si>
    <t>Gas de Refinería</t>
  </si>
  <si>
    <t>Gasóleo</t>
  </si>
  <si>
    <t>R. Industriales</t>
  </si>
  <si>
    <t>Calor residual</t>
  </si>
  <si>
    <t>HIDRÁULICA</t>
  </si>
  <si>
    <t>GRAN HIDRÁULICA (&gt;10 MW)</t>
  </si>
  <si>
    <t>Convencional</t>
  </si>
  <si>
    <t>Bombeo</t>
  </si>
  <si>
    <t>MINIHIDRÁULICA (&lt;10 MW)</t>
  </si>
  <si>
    <t>BIOMASA</t>
  </si>
  <si>
    <t>Residuos agrícolas</t>
  </si>
  <si>
    <t>Biogás (Vertedero, EDAR…)</t>
  </si>
  <si>
    <t>EÓLICA</t>
  </si>
  <si>
    <t>SOLAR FOTOVOLTAICA</t>
  </si>
  <si>
    <t>SOLAR TERMOSOLAR</t>
  </si>
  <si>
    <t>Nuclear</t>
  </si>
  <si>
    <t>España</t>
  </si>
  <si>
    <t>Comunidad Valenciana</t>
  </si>
  <si>
    <t>% C.V./España</t>
  </si>
  <si>
    <t>Otras renovables</t>
  </si>
  <si>
    <t xml:space="preserve">Saldo eléctrico </t>
  </si>
  <si>
    <t>Nota.- en el petróleo se incluye los residuos no renovables.</t>
  </si>
  <si>
    <t>CONSUMO DE ENERGÍA PRIMARIA ESPAÑA y COMUNIDAD VALENCIANA 2014</t>
  </si>
  <si>
    <t>CONSUMO DE ENERGÍA FINAL ESPAÑA y COMUNIDAD VALENCIANA 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</si>
</sst>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#,##0.0"/>
    <numFmt numFmtId="187" formatCode="#,##0.000"/>
    <numFmt numFmtId="188" formatCode="#,##0.0000"/>
    <numFmt numFmtId="189" formatCode="#,##0.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#,##0;[Red]\-#,##0"/>
    <numFmt numFmtId="197" formatCode="_-* #,##0.0\ _P_t_s_-;\-* #,##0.0\ _P_t_s_-;_-* &quot;-&quot;??\ _P_t_s_-;_-@_-"/>
    <numFmt numFmtId="198" formatCode="_-* #,##0\ _P_t_s_-;\-* #,##0\ _P_t_s_-;_-* &quot;-&quot;??\ _P_t_s_-;_-@_-"/>
    <numFmt numFmtId="199" formatCode="#,##0;\-#,##0"/>
    <numFmt numFmtId="200" formatCode="#,##0.00;\-#,##0.00"/>
    <numFmt numFmtId="201" formatCode="#,##0.00;[Red]\-#,##0.00"/>
    <numFmt numFmtId="202" formatCode="d/m/yy"/>
    <numFmt numFmtId="203" formatCode="d/m/yy\ h:mm"/>
    <numFmt numFmtId="204" formatCode="0.000000000"/>
    <numFmt numFmtId="205" formatCode="0.0000000000"/>
    <numFmt numFmtId="206" formatCode="0.00000000"/>
    <numFmt numFmtId="207" formatCode="#,##0.000000"/>
    <numFmt numFmtId="208" formatCode="#,##0_ ;\-#,##0\ "/>
    <numFmt numFmtId="209" formatCode="_-* #,##0.0\ _P_t_s_-;\-* #,##0.0\ _P_t_s_-;_-* &quot;-&quot;\ _P_t_s_-;_-@_-"/>
    <numFmt numFmtId="210" formatCode="_-* #,##0.00\ _P_t_s_-;\-* #,##0.00\ _P_t_s_-;_-* &quot;-&quot;\ _P_t_s_-;_-@_-"/>
    <numFmt numFmtId="211" formatCode="_-* #,##0.000\ _P_t_s_-;\-* #,##0.000\ _P_t_s_-;_-* &quot;-&quot;\ _P_t_s_-;_-@_-"/>
    <numFmt numFmtId="212" formatCode="_-* #,##0.0000\ _P_t_s_-;\-* #,##0.0000\ _P_t_s_-;_-* &quot;-&quot;\ _P_t_s_-;_-@_-"/>
    <numFmt numFmtId="213" formatCode="_-* #,##0.00000\ _P_t_s_-;\-* #,##0.00000\ _P_t_s_-;_-* &quot;-&quot;\ _P_t_s_-;_-@_-"/>
    <numFmt numFmtId="214" formatCode="_-* #,##0.000000\ _P_t_s_-;\-* #,##0.000000\ _P_t_s_-;_-* &quot;-&quot;\ _P_t_s_-;_-@_-"/>
    <numFmt numFmtId="215" formatCode="0;[Red]0"/>
    <numFmt numFmtId="216" formatCode="0.00000000000"/>
    <numFmt numFmtId="217" formatCode="_-* #,##0.000\ _P_t_s_-;\-* #,##0.000\ _P_t_s_-;_-* &quot;-&quot;??\ _P_t_s_-;_-@_-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_(&quot;$&quot;* #,##0.00_);_(&quot;$&quot;* \(#,##0.00\);_(&quot;$&quot;* &quot;-&quot;??_);_(@_)"/>
    <numFmt numFmtId="225" formatCode="_(* #,##0.00_);_(* \(#,##0.00\);_(* &quot;-&quot;??_);_(@_)"/>
    <numFmt numFmtId="226" formatCode="#,##0.0\ &quot;Pts&quot;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i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90" fontId="0" fillId="0" borderId="0" xfId="22" applyNumberFormat="1" applyAlignment="1">
      <alignment horizontal="center"/>
    </xf>
    <xf numFmtId="0" fontId="5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190" fontId="4" fillId="0" borderId="4" xfId="22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90" fontId="4" fillId="0" borderId="5" xfId="22" applyNumberFormat="1" applyFont="1" applyFill="1" applyBorder="1" applyAlignment="1">
      <alignment horizontal="center"/>
    </xf>
    <xf numFmtId="190" fontId="4" fillId="0" borderId="8" xfId="22" applyNumberFormat="1" applyFont="1" applyFill="1" applyBorder="1" applyAlignment="1">
      <alignment horizontal="center"/>
    </xf>
    <xf numFmtId="180" fontId="2" fillId="0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90" fontId="5" fillId="0" borderId="12" xfId="22" applyNumberFormat="1" applyFont="1" applyFill="1" applyBorder="1" applyAlignment="1">
      <alignment horizontal="center"/>
    </xf>
    <xf numFmtId="190" fontId="5" fillId="0" borderId="13" xfId="22" applyNumberFormat="1" applyFont="1" applyFill="1" applyBorder="1" applyAlignment="1">
      <alignment horizontal="center"/>
    </xf>
    <xf numFmtId="9" fontId="4" fillId="0" borderId="13" xfId="22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center"/>
    </xf>
    <xf numFmtId="190" fontId="0" fillId="0" borderId="0" xfId="22" applyNumberForma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11" fillId="0" borderId="14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190" fontId="11" fillId="0" borderId="16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190" fontId="11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9" fontId="12" fillId="0" borderId="22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23" xfId="0" applyFont="1" applyFill="1" applyBorder="1" applyAlignment="1">
      <alignment/>
    </xf>
    <xf numFmtId="190" fontId="0" fillId="0" borderId="18" xfId="22" applyNumberFormat="1" applyFont="1" applyFill="1" applyBorder="1" applyAlignment="1">
      <alignment horizontal="center"/>
    </xf>
    <xf numFmtId="190" fontId="0" fillId="0" borderId="19" xfId="2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/>
    </xf>
    <xf numFmtId="9" fontId="4" fillId="0" borderId="22" xfId="22" applyFont="1" applyFill="1" applyBorder="1" applyAlignment="1">
      <alignment horizontal="center"/>
    </xf>
    <xf numFmtId="190" fontId="4" fillId="0" borderId="22" xfId="22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190" fontId="0" fillId="0" borderId="28" xfId="22" applyNumberFormat="1" applyFont="1" applyFill="1" applyBorder="1" applyAlignment="1">
      <alignment horizontal="center"/>
    </xf>
    <xf numFmtId="190" fontId="0" fillId="0" borderId="29" xfId="22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190" fontId="0" fillId="0" borderId="21" xfId="22" applyNumberFormat="1" applyFont="1" applyFill="1" applyBorder="1" applyAlignment="1">
      <alignment horizontal="center"/>
    </xf>
    <xf numFmtId="190" fontId="0" fillId="0" borderId="22" xfId="22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90" fontId="0" fillId="0" borderId="0" xfId="18" applyNumberFormat="1" applyFont="1" applyFill="1" applyAlignment="1">
      <alignment horizontal="center"/>
    </xf>
    <xf numFmtId="9" fontId="0" fillId="0" borderId="0" xfId="18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3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190" fontId="0" fillId="0" borderId="42" xfId="22" applyNumberFormat="1" applyFont="1" applyFill="1" applyBorder="1" applyAlignment="1">
      <alignment horizontal="center"/>
    </xf>
    <xf numFmtId="190" fontId="0" fillId="0" borderId="43" xfId="22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0" fontId="0" fillId="2" borderId="36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/>
    </xf>
    <xf numFmtId="0" fontId="0" fillId="3" borderId="44" xfId="0" applyFill="1" applyBorder="1" applyAlignment="1">
      <alignment/>
    </xf>
    <xf numFmtId="3" fontId="4" fillId="3" borderId="44" xfId="0" applyNumberFormat="1" applyFont="1" applyFill="1" applyBorder="1" applyAlignment="1">
      <alignment horizontal="center"/>
    </xf>
    <xf numFmtId="10" fontId="4" fillId="3" borderId="44" xfId="22" applyNumberFormat="1" applyFont="1" applyFill="1" applyBorder="1" applyAlignment="1">
      <alignment/>
    </xf>
    <xf numFmtId="10" fontId="4" fillId="3" borderId="45" xfId="22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0" fontId="0" fillId="2" borderId="46" xfId="0" applyFill="1" applyBorder="1" applyAlignment="1">
      <alignment/>
    </xf>
    <xf numFmtId="1" fontId="4" fillId="3" borderId="44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4" fillId="4" borderId="36" xfId="0" applyFont="1" applyFill="1" applyBorder="1" applyAlignment="1">
      <alignment/>
    </xf>
    <xf numFmtId="0" fontId="0" fillId="4" borderId="44" xfId="0" applyFill="1" applyBorder="1" applyAlignment="1">
      <alignment/>
    </xf>
    <xf numFmtId="3" fontId="4" fillId="4" borderId="44" xfId="0" applyNumberFormat="1" applyFont="1" applyFill="1" applyBorder="1" applyAlignment="1">
      <alignment horizontal="center"/>
    </xf>
    <xf numFmtId="10" fontId="4" fillId="4" borderId="44" xfId="22" applyNumberFormat="1" applyFont="1" applyFill="1" applyBorder="1" applyAlignment="1">
      <alignment/>
    </xf>
    <xf numFmtId="10" fontId="4" fillId="4" borderId="45" xfId="22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5" borderId="36" xfId="0" applyFont="1" applyFill="1" applyBorder="1" applyAlignment="1">
      <alignment/>
    </xf>
    <xf numFmtId="0" fontId="0" fillId="5" borderId="44" xfId="0" applyFill="1" applyBorder="1" applyAlignment="1">
      <alignment/>
    </xf>
    <xf numFmtId="1" fontId="4" fillId="5" borderId="44" xfId="0" applyNumberFormat="1" applyFont="1" applyFill="1" applyBorder="1" applyAlignment="1">
      <alignment horizontal="center"/>
    </xf>
    <xf numFmtId="10" fontId="4" fillId="5" borderId="44" xfId="22" applyNumberFormat="1" applyFont="1" applyFill="1" applyBorder="1" applyAlignment="1">
      <alignment/>
    </xf>
    <xf numFmtId="10" fontId="4" fillId="5" borderId="45" xfId="22" applyNumberFormat="1" applyFont="1" applyFill="1" applyBorder="1" applyAlignment="1">
      <alignment horizontal="center"/>
    </xf>
    <xf numFmtId="3" fontId="4" fillId="5" borderId="44" xfId="0" applyNumberFormat="1" applyFont="1" applyFill="1" applyBorder="1" applyAlignment="1">
      <alignment horizontal="center"/>
    </xf>
    <xf numFmtId="0" fontId="4" fillId="5" borderId="47" xfId="0" applyFont="1" applyFill="1" applyBorder="1" applyAlignment="1">
      <alignment/>
    </xf>
    <xf numFmtId="0" fontId="0" fillId="5" borderId="48" xfId="0" applyFill="1" applyBorder="1" applyAlignment="1">
      <alignment/>
    </xf>
    <xf numFmtId="1" fontId="4" fillId="5" borderId="48" xfId="0" applyNumberFormat="1" applyFont="1" applyFill="1" applyBorder="1" applyAlignment="1">
      <alignment horizontal="left" indent="2"/>
    </xf>
    <xf numFmtId="0" fontId="4" fillId="5" borderId="7" xfId="0" applyFont="1" applyFill="1" applyBorder="1" applyAlignment="1">
      <alignment/>
    </xf>
    <xf numFmtId="0" fontId="0" fillId="5" borderId="0" xfId="0" applyFill="1" applyBorder="1" applyAlignment="1">
      <alignment/>
    </xf>
    <xf numFmtId="1" fontId="4" fillId="5" borderId="0" xfId="0" applyNumberFormat="1" applyFont="1" applyFill="1" applyBorder="1" applyAlignment="1">
      <alignment horizontal="left" indent="2"/>
    </xf>
    <xf numFmtId="10" fontId="4" fillId="5" borderId="0" xfId="22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/>
    </xf>
    <xf numFmtId="0" fontId="9" fillId="2" borderId="49" xfId="0" applyFont="1" applyFill="1" applyBorder="1" applyAlignment="1">
      <alignment/>
    </xf>
    <xf numFmtId="0" fontId="9" fillId="2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3" fontId="16" fillId="0" borderId="0" xfId="19" applyNumberFormat="1" applyFont="1" applyFill="1" applyBorder="1" applyAlignment="1">
      <alignment horizontal="center"/>
    </xf>
    <xf numFmtId="10" fontId="0" fillId="0" borderId="0" xfId="22" applyNumberFormat="1" applyAlignment="1">
      <alignment/>
    </xf>
    <xf numFmtId="3" fontId="10" fillId="0" borderId="37" xfId="19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50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177" fontId="2" fillId="0" borderId="43" xfId="19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3" fontId="10" fillId="0" borderId="34" xfId="19" applyNumberFormat="1" applyFont="1" applyFill="1" applyBorder="1" applyAlignment="1">
      <alignment horizontal="center"/>
    </xf>
    <xf numFmtId="190" fontId="10" fillId="0" borderId="35" xfId="22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/>
    </xf>
    <xf numFmtId="190" fontId="10" fillId="0" borderId="38" xfId="22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/>
    </xf>
    <xf numFmtId="3" fontId="10" fillId="0" borderId="40" xfId="19" applyNumberFormat="1" applyFont="1" applyFill="1" applyBorder="1" applyAlignment="1">
      <alignment horizontal="center"/>
    </xf>
    <xf numFmtId="190" fontId="10" fillId="0" borderId="41" xfId="2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0" fillId="0" borderId="37" xfId="19" applyNumberFormat="1" applyFont="1" applyFill="1" applyBorder="1" applyAlignment="1">
      <alignment horizontal="center" vertical="center"/>
    </xf>
    <xf numFmtId="3" fontId="10" fillId="0" borderId="34" xfId="19" applyNumberFormat="1" applyFont="1" applyFill="1" applyBorder="1" applyAlignment="1">
      <alignment horizontal="center" vertical="center"/>
    </xf>
    <xf numFmtId="3" fontId="10" fillId="0" borderId="40" xfId="19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177" fontId="10" fillId="0" borderId="51" xfId="19" applyFont="1" applyFill="1" applyBorder="1" applyAlignment="1">
      <alignment horizontal="center"/>
    </xf>
    <xf numFmtId="177" fontId="10" fillId="0" borderId="52" xfId="19" applyFont="1" applyFill="1" applyBorder="1" applyAlignment="1">
      <alignment horizontal="center"/>
    </xf>
    <xf numFmtId="177" fontId="10" fillId="0" borderId="53" xfId="19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77" fontId="2" fillId="0" borderId="15" xfId="19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right"/>
    </xf>
    <xf numFmtId="3" fontId="2" fillId="0" borderId="21" xfId="19" applyNumberFormat="1" applyFont="1" applyFill="1" applyBorder="1" applyAlignment="1">
      <alignment horizontal="center"/>
    </xf>
    <xf numFmtId="190" fontId="2" fillId="0" borderId="13" xfId="22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center"/>
    </xf>
    <xf numFmtId="190" fontId="10" fillId="0" borderId="28" xfId="22" applyNumberFormat="1" applyFont="1" applyFill="1" applyBorder="1" applyAlignment="1">
      <alignment horizontal="center"/>
    </xf>
    <xf numFmtId="190" fontId="10" fillId="0" borderId="29" xfId="22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190" fontId="10" fillId="0" borderId="18" xfId="22" applyNumberFormat="1" applyFont="1" applyFill="1" applyBorder="1" applyAlignment="1">
      <alignment horizontal="center"/>
    </xf>
    <xf numFmtId="190" fontId="10" fillId="0" borderId="19" xfId="22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190" fontId="10" fillId="0" borderId="21" xfId="22" applyNumberFormat="1" applyFont="1" applyFill="1" applyBorder="1" applyAlignment="1">
      <alignment horizontal="center"/>
    </xf>
    <xf numFmtId="190" fontId="10" fillId="0" borderId="22" xfId="22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190" fontId="5" fillId="0" borderId="32" xfId="22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190" fontId="5" fillId="0" borderId="12" xfId="22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3" fontId="11" fillId="0" borderId="20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190" fontId="11" fillId="0" borderId="22" xfId="0" applyNumberFormat="1" applyFont="1" applyFill="1" applyBorder="1" applyAlignment="1">
      <alignment horizontal="center"/>
    </xf>
    <xf numFmtId="190" fontId="5" fillId="0" borderId="13" xfId="22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190" fontId="2" fillId="0" borderId="20" xfId="0" applyNumberFormat="1" applyFont="1" applyFill="1" applyBorder="1" applyAlignment="1">
      <alignment horizontal="center"/>
    </xf>
    <xf numFmtId="190" fontId="2" fillId="0" borderId="21" xfId="0" applyNumberFormat="1" applyFont="1" applyFill="1" applyBorder="1" applyAlignment="1">
      <alignment horizontal="center"/>
    </xf>
    <xf numFmtId="190" fontId="2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9" fontId="0" fillId="0" borderId="10" xfId="0" applyNumberFormat="1" applyFill="1" applyBorder="1" applyAlignment="1">
      <alignment horizontal="center"/>
    </xf>
    <xf numFmtId="9" fontId="0" fillId="0" borderId="9" xfId="0" applyNumberFormat="1" applyFill="1" applyBorder="1" applyAlignment="1">
      <alignment horizontal="center"/>
    </xf>
    <xf numFmtId="9" fontId="0" fillId="0" borderId="49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</cellXfs>
  <cellStyles count="10">
    <cellStyle name="Normal" xfId="0"/>
    <cellStyle name="RowLevel_0" xfId="1"/>
    <cellStyle name="arial8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161925</xdr:colOff>
      <xdr:row>53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639550"/>
          <a:ext cx="818197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26</xdr:row>
      <xdr:rowOff>0</xdr:rowOff>
    </xdr:from>
    <xdr:to>
      <xdr:col>3</xdr:col>
      <xdr:colOff>495300</xdr:colOff>
      <xdr:row>26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00125" y="51625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POTENCIA EN LA CV 2014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590550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667250" y="5162550"/>
          <a:ext cx="1085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POTENCIA EN LA ESPAÑA 2014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1066800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143500" y="51625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102.262 MW</a:t>
          </a:r>
        </a:p>
      </xdr:txBody>
    </xdr:sp>
    <xdr:clientData/>
  </xdr:twoCellAnchor>
  <xdr:twoCellAnchor>
    <xdr:from>
      <xdr:col>1</xdr:col>
      <xdr:colOff>142875</xdr:colOff>
      <xdr:row>26</xdr:row>
      <xdr:rowOff>0</xdr:rowOff>
    </xdr:from>
    <xdr:to>
      <xdr:col>3</xdr:col>
      <xdr:colOff>209550</xdr:colOff>
      <xdr:row>26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028700" y="51625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8.449 MW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ces\Balance_2014\balance14\flujoP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  <sheetName val="BAL"/>
      <sheetName val="Resumen"/>
      <sheetName val="resumen ee.rr"/>
    </sheetNames>
    <sheetDataSet>
      <sheetData sheetId="2">
        <row r="20">
          <cell r="B20">
            <v>0.8</v>
          </cell>
        </row>
        <row r="24">
          <cell r="B24">
            <v>406.7798026808098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showGridLines="0" workbookViewId="0" topLeftCell="A1">
      <selection activeCell="F12" sqref="F12"/>
    </sheetView>
  </sheetViews>
  <sheetFormatPr defaultColWidth="11.421875" defaultRowHeight="19.5" customHeight="1"/>
  <cols>
    <col min="1" max="1" width="25.8515625" style="0" customWidth="1"/>
    <col min="2" max="2" width="14.57421875" style="0" customWidth="1"/>
    <col min="3" max="3" width="27.8515625" style="0" customWidth="1"/>
    <col min="4" max="4" width="18.8515625" style="0" customWidth="1"/>
    <col min="6" max="6" width="43.7109375" style="0" bestFit="1" customWidth="1"/>
    <col min="7" max="9" width="18.7109375" style="0" customWidth="1"/>
  </cols>
  <sheetData>
    <row r="2" spans="1:4" ht="19.5" customHeight="1">
      <c r="A2" s="1" t="s">
        <v>67</v>
      </c>
      <c r="B2" s="134"/>
      <c r="C2" s="134"/>
      <c r="D2" s="134"/>
    </row>
    <row r="4" spans="2:4" ht="19.5" customHeight="1" thickBot="1">
      <c r="B4" s="197"/>
      <c r="C4" s="197"/>
      <c r="D4" s="2"/>
    </row>
    <row r="5" spans="1:5" ht="19.5" customHeight="1" thickBot="1">
      <c r="A5" s="135" t="s">
        <v>1</v>
      </c>
      <c r="B5" s="136" t="s">
        <v>61</v>
      </c>
      <c r="C5" s="137" t="s">
        <v>62</v>
      </c>
      <c r="D5" s="138" t="s">
        <v>63</v>
      </c>
      <c r="E5" s="129"/>
    </row>
    <row r="6" spans="1:6" ht="19.5" customHeight="1">
      <c r="A6" s="139" t="s">
        <v>3</v>
      </c>
      <c r="B6" s="140">
        <v>50849</v>
      </c>
      <c r="C6" s="140">
        <v>3856</v>
      </c>
      <c r="D6" s="141">
        <f aca="true" t="shared" si="0" ref="D6:D11">C6/B6</f>
        <v>0.07583236641821865</v>
      </c>
      <c r="E6" s="5"/>
      <c r="F6" s="3"/>
    </row>
    <row r="7" spans="1:5" ht="19.5" customHeight="1">
      <c r="A7" s="142" t="s">
        <v>2</v>
      </c>
      <c r="B7" s="133">
        <v>11975</v>
      </c>
      <c r="C7" s="133">
        <v>0.8</v>
      </c>
      <c r="D7" s="143">
        <f t="shared" si="0"/>
        <v>6.680584551148226E-05</v>
      </c>
      <c r="E7" s="5"/>
    </row>
    <row r="8" spans="1:5" ht="19.5" customHeight="1">
      <c r="A8" s="142" t="s">
        <v>60</v>
      </c>
      <c r="B8" s="133">
        <v>14933</v>
      </c>
      <c r="C8" s="133">
        <v>2468</v>
      </c>
      <c r="D8" s="143">
        <f t="shared" si="0"/>
        <v>0.16527154623987142</v>
      </c>
      <c r="E8" s="5"/>
    </row>
    <row r="9" spans="1:5" ht="19.5" customHeight="1">
      <c r="A9" s="142" t="s">
        <v>4</v>
      </c>
      <c r="B9" s="133">
        <v>23664</v>
      </c>
      <c r="C9" s="133">
        <v>2666</v>
      </c>
      <c r="D9" s="143">
        <f t="shared" si="0"/>
        <v>0.1126605814739689</v>
      </c>
      <c r="E9" s="5"/>
    </row>
    <row r="10" spans="1:6" ht="19.5" customHeight="1">
      <c r="A10" s="142" t="s">
        <v>64</v>
      </c>
      <c r="B10" s="133">
        <f>7617+6296</f>
        <v>13913</v>
      </c>
      <c r="C10" s="133">
        <v>733</v>
      </c>
      <c r="D10" s="143">
        <f t="shared" si="0"/>
        <v>0.05268453963918637</v>
      </c>
      <c r="E10" s="5"/>
      <c r="F10" s="3"/>
    </row>
    <row r="11" spans="1:5" ht="19.5" customHeight="1">
      <c r="A11" s="142" t="s">
        <v>26</v>
      </c>
      <c r="B11" s="133">
        <v>3361</v>
      </c>
      <c r="C11" s="133">
        <v>52.6</v>
      </c>
      <c r="D11" s="143">
        <f t="shared" si="0"/>
        <v>0.015650104135673908</v>
      </c>
      <c r="E11" s="5"/>
    </row>
    <row r="12" spans="1:5" ht="19.5" customHeight="1" thickBot="1">
      <c r="A12" s="144" t="s">
        <v>65</v>
      </c>
      <c r="B12" s="145">
        <v>-293</v>
      </c>
      <c r="C12" s="145">
        <v>633.5</v>
      </c>
      <c r="D12" s="146"/>
      <c r="E12" s="5"/>
    </row>
    <row r="13" spans="1:4" ht="19.5" customHeight="1" thickBot="1">
      <c r="A13" s="164" t="s">
        <v>15</v>
      </c>
      <c r="B13" s="38">
        <f>SUM(B6:B12)</f>
        <v>118402</v>
      </c>
      <c r="C13" s="162">
        <f>SUM(C6:C12)</f>
        <v>10409.9</v>
      </c>
      <c r="D13" s="163">
        <f>C13/B13</f>
        <v>0.0879199675681154</v>
      </c>
    </row>
    <row r="14" spans="1:5" ht="19.5" customHeight="1">
      <c r="A14" s="147" t="s">
        <v>66</v>
      </c>
      <c r="B14" s="130"/>
      <c r="C14" s="131"/>
      <c r="E14" s="132"/>
    </row>
    <row r="16" ht="19.5" customHeight="1">
      <c r="A16" s="1" t="s">
        <v>68</v>
      </c>
    </row>
    <row r="17" ht="19.5" customHeight="1" thickBot="1"/>
    <row r="18" spans="1:4" ht="19.5" customHeight="1" thickBot="1">
      <c r="A18" s="157" t="s">
        <v>1</v>
      </c>
      <c r="B18" s="158" t="s">
        <v>61</v>
      </c>
      <c r="C18" s="159" t="s">
        <v>62</v>
      </c>
      <c r="D18" s="160" t="s">
        <v>63</v>
      </c>
    </row>
    <row r="19" spans="1:4" ht="19.5" customHeight="1">
      <c r="A19" s="151" t="s">
        <v>3</v>
      </c>
      <c r="B19" s="154">
        <v>42413</v>
      </c>
      <c r="C19" s="149">
        <v>3527</v>
      </c>
      <c r="D19" s="141">
        <f aca="true" t="shared" si="1" ref="D19:D24">C19/B19</f>
        <v>0.08315846556480325</v>
      </c>
    </row>
    <row r="20" spans="1:4" ht="19.5" customHeight="1">
      <c r="A20" s="152" t="s">
        <v>5</v>
      </c>
      <c r="B20" s="155">
        <v>19576</v>
      </c>
      <c r="C20" s="148">
        <v>1962</v>
      </c>
      <c r="D20" s="143">
        <f t="shared" si="1"/>
        <v>0.10022476501838987</v>
      </c>
    </row>
    <row r="21" spans="1:4" ht="19.5" customHeight="1">
      <c r="A21" s="152" t="s">
        <v>4</v>
      </c>
      <c r="B21" s="155">
        <f>14156+539</f>
        <v>14695</v>
      </c>
      <c r="C21" s="148">
        <v>1783</v>
      </c>
      <c r="D21" s="143">
        <f t="shared" si="1"/>
        <v>0.12133378700238176</v>
      </c>
    </row>
    <row r="22" spans="1:4" ht="19.5" customHeight="1">
      <c r="A22" s="152" t="s">
        <v>6</v>
      </c>
      <c r="B22" s="155">
        <v>5294</v>
      </c>
      <c r="C22" s="148">
        <f>'[1]Resumen'!$B$24</f>
        <v>406.7798026808098</v>
      </c>
      <c r="D22" s="143">
        <f t="shared" si="1"/>
        <v>0.07683789245954095</v>
      </c>
    </row>
    <row r="23" spans="1:4" ht="19.5" customHeight="1" thickBot="1">
      <c r="A23" s="153" t="s">
        <v>2</v>
      </c>
      <c r="B23" s="156">
        <f>1315+232+42</f>
        <v>1589</v>
      </c>
      <c r="C23" s="150">
        <f>'[1]Resumen'!$B$20</f>
        <v>0.8</v>
      </c>
      <c r="D23" s="146">
        <f t="shared" si="1"/>
        <v>0.0005034612964128383</v>
      </c>
    </row>
    <row r="24" spans="1:4" ht="19.5" customHeight="1" thickBot="1">
      <c r="A24" s="161" t="s">
        <v>15</v>
      </c>
      <c r="B24" s="37">
        <f>SUM(B19:B23)</f>
        <v>83567</v>
      </c>
      <c r="C24" s="162">
        <f>SUM(C19:C23)</f>
        <v>7679.57980268081</v>
      </c>
      <c r="D24" s="163">
        <f t="shared" si="1"/>
        <v>0.09189727766559538</v>
      </c>
    </row>
  </sheetData>
  <mergeCells count="1">
    <mergeCell ref="B4:C4"/>
  </mergeCells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C18" sqref="C18"/>
    </sheetView>
  </sheetViews>
  <sheetFormatPr defaultColWidth="11.421875" defaultRowHeight="19.5" customHeight="1"/>
  <cols>
    <col min="1" max="1" width="27.00390625" style="0" customWidth="1"/>
    <col min="3" max="3" width="13.140625" style="0" customWidth="1"/>
    <col min="6" max="6" width="13.00390625" style="0" customWidth="1"/>
    <col min="7" max="7" width="8.7109375" style="0" customWidth="1"/>
    <col min="8" max="8" width="8.421875" style="0" customWidth="1"/>
    <col min="9" max="10" width="10.7109375" style="0" customWidth="1"/>
  </cols>
  <sheetData>
    <row r="1" ht="19.5" customHeight="1">
      <c r="A1" s="1" t="s">
        <v>29</v>
      </c>
    </row>
    <row r="2" ht="19.5" customHeight="1">
      <c r="A2" s="4"/>
    </row>
    <row r="3" ht="19.5" customHeight="1">
      <c r="A3" s="1"/>
    </row>
    <row r="4" spans="1:5" ht="19.5" customHeight="1" thickBot="1">
      <c r="A4" s="198" t="s">
        <v>1</v>
      </c>
      <c r="B4" s="199"/>
      <c r="C4" s="48" t="s">
        <v>8</v>
      </c>
      <c r="D4" s="49" t="str">
        <f>"14/13"</f>
        <v>14/13</v>
      </c>
      <c r="E4" s="45"/>
    </row>
    <row r="5" spans="1:5" ht="19.5" customHeight="1" thickTop="1">
      <c r="A5" s="53" t="s">
        <v>2</v>
      </c>
      <c r="B5" s="167">
        <v>0.8</v>
      </c>
      <c r="C5" s="168">
        <f aca="true" t="shared" si="0" ref="C5:C10">B5/$B$11</f>
        <v>7.684623069238455E-05</v>
      </c>
      <c r="D5" s="169"/>
      <c r="E5" s="46"/>
    </row>
    <row r="6" spans="1:5" ht="19.5" customHeight="1">
      <c r="A6" s="42" t="s">
        <v>3</v>
      </c>
      <c r="B6" s="170">
        <v>3855.6</v>
      </c>
      <c r="C6" s="171">
        <f t="shared" si="0"/>
        <v>0.37036040882194726</v>
      </c>
      <c r="D6" s="172">
        <v>0.016</v>
      </c>
      <c r="E6" s="46"/>
    </row>
    <row r="7" spans="1:5" ht="19.5" customHeight="1">
      <c r="A7" s="42" t="s">
        <v>4</v>
      </c>
      <c r="B7" s="170">
        <v>2666</v>
      </c>
      <c r="C7" s="171">
        <f t="shared" si="0"/>
        <v>0.2560900637823715</v>
      </c>
      <c r="D7" s="172">
        <v>0.006</v>
      </c>
      <c r="E7" s="46"/>
    </row>
    <row r="8" spans="1:5" ht="19.5" customHeight="1">
      <c r="A8" s="42" t="s">
        <v>25</v>
      </c>
      <c r="B8" s="170">
        <v>2468</v>
      </c>
      <c r="C8" s="171">
        <f t="shared" si="0"/>
        <v>0.23707062168600632</v>
      </c>
      <c r="D8" s="172">
        <v>0.137</v>
      </c>
      <c r="E8" s="46"/>
    </row>
    <row r="9" spans="1:5" ht="19.5" customHeight="1">
      <c r="A9" s="42" t="s">
        <v>6</v>
      </c>
      <c r="B9" s="170">
        <v>786</v>
      </c>
      <c r="C9" s="171">
        <f t="shared" si="0"/>
        <v>0.07550142165526781</v>
      </c>
      <c r="D9" s="172">
        <v>0.044</v>
      </c>
      <c r="E9" s="46"/>
    </row>
    <row r="10" spans="1:5" ht="19.5" customHeight="1" thickBot="1">
      <c r="A10" s="56" t="s">
        <v>30</v>
      </c>
      <c r="B10" s="173">
        <v>634</v>
      </c>
      <c r="C10" s="174">
        <f t="shared" si="0"/>
        <v>0.06090063782371475</v>
      </c>
      <c r="D10" s="175">
        <v>-0.088</v>
      </c>
      <c r="E10" s="46"/>
    </row>
    <row r="11" spans="1:5" ht="19.5" customHeight="1" thickBot="1">
      <c r="A11" s="50" t="s">
        <v>7</v>
      </c>
      <c r="B11" s="38">
        <f>SUM(B5:B10)</f>
        <v>10410.4</v>
      </c>
      <c r="C11" s="51"/>
      <c r="D11" s="52">
        <v>0.01486056685518955</v>
      </c>
      <c r="E11" s="47"/>
    </row>
  </sheetData>
  <mergeCells count="1">
    <mergeCell ref="A4:B4"/>
  </mergeCells>
  <printOptions/>
  <pageMargins left="0.75" right="0.75" top="1" bottom="1" header="0" footer="0"/>
  <pageSetup horizontalDpi="1200" verticalDpi="12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H21" sqref="H21"/>
    </sheetView>
  </sheetViews>
  <sheetFormatPr defaultColWidth="11.421875" defaultRowHeight="19.5" customHeight="1"/>
  <cols>
    <col min="1" max="1" width="27.00390625" style="0" customWidth="1"/>
    <col min="3" max="3" width="13.140625" style="0" customWidth="1"/>
    <col min="6" max="6" width="13.00390625" style="0" customWidth="1"/>
    <col min="7" max="7" width="8.7109375" style="0" customWidth="1"/>
    <col min="8" max="8" width="8.421875" style="0" customWidth="1"/>
    <col min="9" max="10" width="10.7109375" style="0" customWidth="1"/>
  </cols>
  <sheetData>
    <row r="1" ht="19.5" customHeight="1">
      <c r="A1" s="1" t="s">
        <v>18</v>
      </c>
    </row>
    <row r="2" ht="19.5" customHeight="1" thickBot="1">
      <c r="A2" s="4"/>
    </row>
    <row r="3" spans="1:9" ht="19.5" customHeight="1" thickBo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21" t="s">
        <v>8</v>
      </c>
      <c r="I3" s="9" t="s">
        <v>9</v>
      </c>
    </row>
    <row r="4" spans="1:10" ht="19.5" customHeight="1" thickTop="1">
      <c r="A4" s="10" t="s">
        <v>10</v>
      </c>
      <c r="B4" s="12">
        <v>0</v>
      </c>
      <c r="C4" s="12">
        <v>221.68505815159995</v>
      </c>
      <c r="D4" s="12">
        <v>0.8</v>
      </c>
      <c r="E4" s="12">
        <v>61.19900515399999</v>
      </c>
      <c r="F4" s="12">
        <v>1.7</v>
      </c>
      <c r="G4" s="13">
        <f aca="true" t="shared" si="0" ref="G4:G9">SUM(B4:F4)</f>
        <v>285.3840633055999</v>
      </c>
      <c r="H4" s="22">
        <f>G4/$G$9</f>
        <v>0.03716021966430625</v>
      </c>
      <c r="I4" s="14">
        <f>G4/291-1</f>
        <v>-0.019298751527148106</v>
      </c>
      <c r="J4" s="5"/>
    </row>
    <row r="5" spans="1:10" ht="19.5" customHeight="1">
      <c r="A5" s="10" t="s">
        <v>11</v>
      </c>
      <c r="B5" s="25">
        <v>0.6</v>
      </c>
      <c r="C5" s="15">
        <v>243.24470933636</v>
      </c>
      <c r="D5" s="15">
        <v>1477.5</v>
      </c>
      <c r="E5" s="15">
        <v>551.9780031639999</v>
      </c>
      <c r="F5" s="15">
        <v>169.8</v>
      </c>
      <c r="G5" s="13">
        <f t="shared" si="0"/>
        <v>2443.12271250036</v>
      </c>
      <c r="H5" s="22">
        <f>G5/$G$9</f>
        <v>0.3181220969797147</v>
      </c>
      <c r="I5" s="16">
        <f>G5/2374-1</f>
        <v>0.02911655960419557</v>
      </c>
      <c r="J5" s="5"/>
    </row>
    <row r="6" spans="1:10" ht="19.5" customHeight="1">
      <c r="A6" s="10" t="s">
        <v>12</v>
      </c>
      <c r="B6" s="15">
        <v>0</v>
      </c>
      <c r="C6" s="15">
        <v>40.091434499685</v>
      </c>
      <c r="D6" s="15">
        <v>135</v>
      </c>
      <c r="E6" s="15">
        <v>617.3558044487504</v>
      </c>
      <c r="F6" s="15">
        <v>30.9</v>
      </c>
      <c r="G6" s="13">
        <f t="shared" si="0"/>
        <v>823.3472389484353</v>
      </c>
      <c r="H6" s="22">
        <f>G6/$G$9</f>
        <v>0.10720908485545255</v>
      </c>
      <c r="I6" s="16">
        <f>G6/827-1</f>
        <v>-0.00441688156174691</v>
      </c>
      <c r="J6" s="5"/>
    </row>
    <row r="7" spans="1:10" ht="19.5" customHeight="1">
      <c r="A7" s="10" t="s">
        <v>13</v>
      </c>
      <c r="B7" s="25">
        <v>0.2</v>
      </c>
      <c r="C7" s="15">
        <v>164.45249144235498</v>
      </c>
      <c r="D7" s="15">
        <v>169.5</v>
      </c>
      <c r="E7" s="15">
        <v>618.7277704127999</v>
      </c>
      <c r="F7" s="15">
        <v>113.4</v>
      </c>
      <c r="G7" s="13">
        <f t="shared" si="0"/>
        <v>1066.280261855155</v>
      </c>
      <c r="H7" s="22">
        <f>G7/$G$9</f>
        <v>0.13884170088300107</v>
      </c>
      <c r="I7" s="16">
        <f>G7/1091-1</f>
        <v>-0.022657871810123686</v>
      </c>
      <c r="J7" s="5"/>
    </row>
    <row r="8" spans="1:10" ht="19.5" customHeight="1" thickBot="1">
      <c r="A8" s="10" t="s">
        <v>14</v>
      </c>
      <c r="B8" s="15">
        <v>0</v>
      </c>
      <c r="C8" s="15">
        <v>2857.2020551094884</v>
      </c>
      <c r="D8" s="15">
        <v>0.66</v>
      </c>
      <c r="E8" s="15">
        <v>112.83080288</v>
      </c>
      <c r="F8" s="15">
        <v>91</v>
      </c>
      <c r="G8" s="13">
        <f t="shared" si="0"/>
        <v>3061.6928579894884</v>
      </c>
      <c r="H8" s="23">
        <f>G8/$G$9</f>
        <v>0.3986668976175254</v>
      </c>
      <c r="I8" s="17">
        <f>G8/2984-1</f>
        <v>0.026036480559479935</v>
      </c>
      <c r="J8" s="5"/>
    </row>
    <row r="9" spans="1:9" ht="19.5" customHeight="1" thickBot="1">
      <c r="A9" s="11" t="s">
        <v>15</v>
      </c>
      <c r="B9" s="18">
        <f>SUM(B4:B8)</f>
        <v>0.8</v>
      </c>
      <c r="C9" s="19">
        <f>SUM(C4:C8)</f>
        <v>3526.6757485394883</v>
      </c>
      <c r="D9" s="19">
        <f>SUM(D4:D8)</f>
        <v>1783.46</v>
      </c>
      <c r="E9" s="19">
        <f>SUM(E4:E8)</f>
        <v>1962.0913860595504</v>
      </c>
      <c r="F9" s="19">
        <f>SUM(F4:F8)</f>
        <v>406.8</v>
      </c>
      <c r="G9" s="20">
        <f t="shared" si="0"/>
        <v>7679.827134599039</v>
      </c>
      <c r="H9" s="24"/>
      <c r="I9" s="17">
        <f>G9/7567-1</f>
        <v>0.014910418210524412</v>
      </c>
    </row>
    <row r="12" ht="19.5" customHeight="1">
      <c r="A12" s="1" t="s">
        <v>28</v>
      </c>
    </row>
    <row r="13" ht="19.5" customHeight="1">
      <c r="A13" s="1"/>
    </row>
    <row r="14" spans="1:5" ht="19.5" customHeight="1" thickBot="1">
      <c r="A14" s="198" t="str">
        <f>A3</f>
        <v>Miles de tep</v>
      </c>
      <c r="B14" s="199"/>
      <c r="C14" s="48" t="s">
        <v>8</v>
      </c>
      <c r="D14" s="49" t="str">
        <f>"14/13"</f>
        <v>14/13</v>
      </c>
      <c r="E14" s="45"/>
    </row>
    <row r="15" spans="1:5" ht="19.5" customHeight="1" thickTop="1">
      <c r="A15" s="165" t="s">
        <v>2</v>
      </c>
      <c r="B15" s="167">
        <v>0.8</v>
      </c>
      <c r="C15" s="54">
        <f>B15/$B$20</f>
        <v>0.00010416937941092217</v>
      </c>
      <c r="D15" s="55"/>
      <c r="E15" s="46"/>
    </row>
    <row r="16" spans="1:5" ht="19.5" customHeight="1">
      <c r="A16" s="166" t="s">
        <v>27</v>
      </c>
      <c r="B16" s="170">
        <v>3527</v>
      </c>
      <c r="C16" s="43">
        <f>B16/$B$20</f>
        <v>0.45925675147790307</v>
      </c>
      <c r="D16" s="44">
        <v>0.017621393115836215</v>
      </c>
      <c r="E16" s="46"/>
    </row>
    <row r="17" spans="1:5" ht="19.5" customHeight="1">
      <c r="A17" s="166" t="s">
        <v>4</v>
      </c>
      <c r="B17" s="170">
        <v>1783</v>
      </c>
      <c r="C17" s="43">
        <f>B17/$B$20</f>
        <v>0.23216750436209277</v>
      </c>
      <c r="D17" s="44">
        <v>0.040863981319322784</v>
      </c>
      <c r="E17" s="46"/>
    </row>
    <row r="18" spans="1:5" ht="19.5" customHeight="1">
      <c r="A18" s="166" t="s">
        <v>5</v>
      </c>
      <c r="B18" s="170">
        <v>1962</v>
      </c>
      <c r="C18" s="43">
        <f>B18/$B$20</f>
        <v>0.2554754030052866</v>
      </c>
      <c r="D18" s="44">
        <v>-0.003256409522586323</v>
      </c>
      <c r="E18" s="46"/>
    </row>
    <row r="19" spans="1:5" ht="19.5" customHeight="1" thickBot="1">
      <c r="A19" s="50" t="s">
        <v>6</v>
      </c>
      <c r="B19" s="173">
        <v>407</v>
      </c>
      <c r="C19" s="57">
        <f>B19/$B$20</f>
        <v>0.05299617177530665</v>
      </c>
      <c r="D19" s="58">
        <v>-0.029165148733150903</v>
      </c>
      <c r="E19" s="46"/>
    </row>
    <row r="20" spans="1:5" ht="19.5" customHeight="1" thickBot="1">
      <c r="A20" s="50" t="s">
        <v>7</v>
      </c>
      <c r="B20" s="38">
        <f>SUM(B15:B19)</f>
        <v>7679.8</v>
      </c>
      <c r="C20" s="51"/>
      <c r="D20" s="52">
        <v>0.01486056685518955</v>
      </c>
      <c r="E20" s="47"/>
    </row>
  </sheetData>
  <mergeCells count="1">
    <mergeCell ref="A14:B14"/>
  </mergeCells>
  <printOptions/>
  <pageMargins left="0.75" right="0.75" top="1" bottom="1" header="0" footer="0"/>
  <pageSetup horizontalDpi="1200" verticalDpi="12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4"/>
  <sheetViews>
    <sheetView zoomScale="85" zoomScaleNormal="85" workbookViewId="0" topLeftCell="A1">
      <selection activeCell="G23" sqref="G23"/>
    </sheetView>
  </sheetViews>
  <sheetFormatPr defaultColWidth="11.421875" defaultRowHeight="19.5" customHeight="1"/>
  <cols>
    <col min="1" max="1" width="5.421875" style="0" customWidth="1"/>
    <col min="2" max="2" width="25.00390625" style="0" bestFit="1" customWidth="1"/>
    <col min="3" max="3" width="17.8515625" style="0" bestFit="1" customWidth="1"/>
    <col min="4" max="4" width="15.140625" style="0" bestFit="1" customWidth="1"/>
    <col min="5" max="5" width="15.00390625" style="0" bestFit="1" customWidth="1"/>
    <col min="6" max="6" width="12.00390625" style="0" customWidth="1"/>
    <col min="7" max="7" width="12.421875" style="0" customWidth="1"/>
  </cols>
  <sheetData>
    <row r="2" spans="2:4" ht="19.5" customHeight="1">
      <c r="B2" s="41"/>
      <c r="C2" s="41"/>
      <c r="D2" s="41"/>
    </row>
    <row r="3" spans="1:8" ht="19.5" customHeight="1">
      <c r="A3" s="200" t="s">
        <v>24</v>
      </c>
      <c r="B3" s="200"/>
      <c r="C3" s="200"/>
      <c r="D3" s="200"/>
      <c r="E3" s="200"/>
      <c r="F3" s="200"/>
      <c r="G3" s="200"/>
      <c r="H3" s="200"/>
    </row>
    <row r="4" ht="19.5" customHeight="1" thickBot="1"/>
    <row r="5" spans="2:11" ht="19.5" customHeight="1" thickBot="1">
      <c r="B5" s="188" t="s">
        <v>19</v>
      </c>
      <c r="C5" s="189" t="s">
        <v>16</v>
      </c>
      <c r="D5" s="136" t="s">
        <v>17</v>
      </c>
      <c r="E5" s="190" t="s">
        <v>0</v>
      </c>
      <c r="F5" s="189" t="s">
        <v>20</v>
      </c>
      <c r="G5" s="190" t="s">
        <v>21</v>
      </c>
      <c r="H5" s="191" t="str">
        <f>"14/13"</f>
        <v>14/13</v>
      </c>
      <c r="K5" s="26"/>
    </row>
    <row r="6" spans="2:11" ht="19.5" customHeight="1">
      <c r="B6" s="178" t="s">
        <v>22</v>
      </c>
      <c r="C6" s="29">
        <v>130.14525</v>
      </c>
      <c r="D6" s="30">
        <v>364.871929</v>
      </c>
      <c r="E6" s="31">
        <v>216.59916</v>
      </c>
      <c r="F6" s="176">
        <v>711.616339</v>
      </c>
      <c r="G6" s="32">
        <f aca="true" t="shared" si="0" ref="G6:G11">F6/$F$11</f>
        <v>0.031198651048798046</v>
      </c>
      <c r="H6" s="179">
        <f>F6/639-1</f>
        <v>0.11364059311424102</v>
      </c>
      <c r="K6" s="26"/>
    </row>
    <row r="7" spans="2:11" ht="19.5" customHeight="1">
      <c r="B7" s="180" t="s">
        <v>11</v>
      </c>
      <c r="C7" s="33">
        <v>2009.3942040000002</v>
      </c>
      <c r="D7" s="34">
        <v>2829.7371719999996</v>
      </c>
      <c r="E7" s="35">
        <v>1579.2174980000002</v>
      </c>
      <c r="F7" s="177">
        <v>6418.348873999999</v>
      </c>
      <c r="G7" s="36">
        <f t="shared" si="0"/>
        <v>0.2813929583330883</v>
      </c>
      <c r="H7" s="181">
        <f>F7/6660-1</f>
        <v>-0.03628395285285291</v>
      </c>
      <c r="K7" s="26"/>
    </row>
    <row r="8" spans="2:11" ht="19.5" customHeight="1">
      <c r="B8" s="180" t="s">
        <v>12</v>
      </c>
      <c r="C8" s="33">
        <v>865.558856315664</v>
      </c>
      <c r="D8" s="34">
        <v>3631.0431348677785</v>
      </c>
      <c r="E8" s="35">
        <v>2681.9538744997026</v>
      </c>
      <c r="F8" s="177">
        <v>7178.555865683145</v>
      </c>
      <c r="G8" s="36">
        <f t="shared" si="0"/>
        <v>0.31472191855863335</v>
      </c>
      <c r="H8" s="181">
        <f>F8/7097-1</f>
        <v>0.011491597249985164</v>
      </c>
      <c r="K8" s="26"/>
    </row>
    <row r="9" spans="2:11" ht="19.5" customHeight="1">
      <c r="B9" s="180" t="s">
        <v>13</v>
      </c>
      <c r="C9" s="33">
        <v>833.4251290719999</v>
      </c>
      <c r="D9" s="34">
        <v>3356.66138846</v>
      </c>
      <c r="E9" s="35">
        <v>2998.608487268</v>
      </c>
      <c r="F9" s="177">
        <v>7188.6950048</v>
      </c>
      <c r="G9" s="36">
        <f t="shared" si="0"/>
        <v>0.3151664382329377</v>
      </c>
      <c r="H9" s="181">
        <f>F9/7231-1</f>
        <v>-0.0058505041073156905</v>
      </c>
      <c r="K9" s="26"/>
    </row>
    <row r="10" spans="2:8" ht="19.5" customHeight="1" thickBot="1">
      <c r="B10" s="182" t="s">
        <v>14</v>
      </c>
      <c r="C10" s="183">
        <v>132.939478</v>
      </c>
      <c r="D10" s="184">
        <v>766.825602</v>
      </c>
      <c r="E10" s="185">
        <v>412.221</v>
      </c>
      <c r="F10" s="37">
        <v>1311.9860800000001</v>
      </c>
      <c r="G10" s="186">
        <f t="shared" si="0"/>
        <v>0.057520033826542645</v>
      </c>
      <c r="H10" s="187">
        <f>F10/1255-1</f>
        <v>0.045407235059760964</v>
      </c>
    </row>
    <row r="11" spans="2:8" ht="19.5" customHeight="1" thickBot="1">
      <c r="B11" s="192" t="s">
        <v>7</v>
      </c>
      <c r="C11" s="37">
        <f>SUM(C6:C10)</f>
        <v>3971.4629173876638</v>
      </c>
      <c r="D11" s="38">
        <f>SUM(D6:D10)</f>
        <v>10949.139226327778</v>
      </c>
      <c r="E11" s="39">
        <f>SUM(E6:E10)</f>
        <v>7888.600019767702</v>
      </c>
      <c r="F11" s="37">
        <f>SUM(C11:E11)</f>
        <v>22809.202163483144</v>
      </c>
      <c r="G11" s="40">
        <f t="shared" si="0"/>
        <v>1</v>
      </c>
      <c r="H11" s="163">
        <f>F11/22882-1</f>
        <v>-0.003181445525603399</v>
      </c>
    </row>
    <row r="12" spans="2:8" ht="19.5" customHeight="1" thickBot="1">
      <c r="B12" s="193" t="s">
        <v>23</v>
      </c>
      <c r="C12" s="194">
        <f>C11/$F$11</f>
        <v>0.17411669592485168</v>
      </c>
      <c r="D12" s="195">
        <f>D11/$F$11</f>
        <v>0.48003166212700876</v>
      </c>
      <c r="E12" s="196">
        <f>E11/$F$11</f>
        <v>0.34585164194813955</v>
      </c>
      <c r="F12" s="201"/>
      <c r="G12" s="202"/>
      <c r="H12" s="203"/>
    </row>
    <row r="13" spans="2:7" ht="19.5" customHeight="1">
      <c r="B13" s="27"/>
      <c r="C13" s="28"/>
      <c r="D13" s="28"/>
      <c r="E13" s="27"/>
      <c r="F13" s="27"/>
      <c r="G13" s="27"/>
    </row>
    <row r="14" spans="2:6" ht="19.5" customHeight="1">
      <c r="B14" s="2"/>
      <c r="C14" s="5"/>
      <c r="D14" s="5"/>
      <c r="E14" s="5"/>
      <c r="F14" s="5"/>
    </row>
  </sheetData>
  <mergeCells count="2">
    <mergeCell ref="A3:H3"/>
    <mergeCell ref="F12:H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D22" sqref="D22:E23"/>
    </sheetView>
  </sheetViews>
  <sheetFormatPr defaultColWidth="11.421875" defaultRowHeight="19.5" customHeight="1"/>
  <cols>
    <col min="1" max="1" width="14.421875" style="64" customWidth="1"/>
    <col min="2" max="16384" width="11.421875" style="64" customWidth="1"/>
  </cols>
  <sheetData>
    <row r="3" spans="1:16" ht="19.5" customHeight="1" thickBot="1">
      <c r="A3" s="59"/>
      <c r="B3" s="60"/>
      <c r="C3" s="60"/>
      <c r="D3" s="60"/>
      <c r="E3" s="61"/>
      <c r="F3" s="61"/>
      <c r="G3" s="62"/>
      <c r="H3" s="60"/>
      <c r="I3" s="60"/>
      <c r="J3" s="60"/>
      <c r="K3" s="60"/>
      <c r="L3" s="60"/>
      <c r="M3" s="63"/>
      <c r="N3" s="63"/>
      <c r="O3" s="63"/>
      <c r="P3" s="63"/>
    </row>
    <row r="4" spans="1:16" ht="19.5" customHeight="1" thickBot="1">
      <c r="A4" s="67" t="s">
        <v>19</v>
      </c>
      <c r="B4" s="66">
        <v>2000</v>
      </c>
      <c r="C4" s="85">
        <v>2001</v>
      </c>
      <c r="D4" s="69">
        <v>2002</v>
      </c>
      <c r="E4" s="69">
        <v>2003</v>
      </c>
      <c r="F4" s="69">
        <v>2004</v>
      </c>
      <c r="G4" s="69">
        <v>2005</v>
      </c>
      <c r="H4" s="69">
        <v>2006</v>
      </c>
      <c r="I4" s="69">
        <v>2007</v>
      </c>
      <c r="J4" s="69">
        <v>2008</v>
      </c>
      <c r="K4" s="69">
        <v>2009</v>
      </c>
      <c r="L4" s="70">
        <v>2010</v>
      </c>
      <c r="M4" s="70">
        <v>2011</v>
      </c>
      <c r="N4" s="70">
        <v>2012</v>
      </c>
      <c r="O4" s="70">
        <v>2013</v>
      </c>
      <c r="P4" s="71">
        <v>2014</v>
      </c>
    </row>
    <row r="5" spans="1:16" ht="19.5" customHeight="1">
      <c r="A5" s="74" t="s">
        <v>31</v>
      </c>
      <c r="B5" s="86">
        <v>660</v>
      </c>
      <c r="C5" s="75">
        <v>619</v>
      </c>
      <c r="D5" s="75">
        <v>568</v>
      </c>
      <c r="E5" s="75">
        <v>600</v>
      </c>
      <c r="F5" s="75">
        <v>598</v>
      </c>
      <c r="G5" s="75">
        <v>657</v>
      </c>
      <c r="H5" s="75">
        <v>693</v>
      </c>
      <c r="I5" s="75">
        <v>644</v>
      </c>
      <c r="J5" s="75">
        <v>645</v>
      </c>
      <c r="K5" s="75">
        <v>616</v>
      </c>
      <c r="L5" s="75">
        <v>584</v>
      </c>
      <c r="M5" s="75">
        <v>627</v>
      </c>
      <c r="N5" s="75">
        <v>648</v>
      </c>
      <c r="O5" s="75">
        <v>639</v>
      </c>
      <c r="P5" s="76">
        <v>712</v>
      </c>
    </row>
    <row r="6" spans="1:16" ht="19.5" customHeight="1">
      <c r="A6" s="77" t="s">
        <v>32</v>
      </c>
      <c r="B6" s="87">
        <v>7787</v>
      </c>
      <c r="C6" s="78">
        <v>8096</v>
      </c>
      <c r="D6" s="78">
        <v>8412</v>
      </c>
      <c r="E6" s="78">
        <v>8579</v>
      </c>
      <c r="F6" s="78">
        <v>8700</v>
      </c>
      <c r="G6" s="78">
        <v>8871</v>
      </c>
      <c r="H6" s="78">
        <v>9022</v>
      </c>
      <c r="I6" s="78">
        <v>9034</v>
      </c>
      <c r="J6" s="78">
        <v>8437</v>
      </c>
      <c r="K6" s="78">
        <v>6977</v>
      </c>
      <c r="L6" s="78">
        <v>7211</v>
      </c>
      <c r="M6" s="78">
        <v>7041</v>
      </c>
      <c r="N6" s="78">
        <v>6723</v>
      </c>
      <c r="O6" s="78">
        <v>6660</v>
      </c>
      <c r="P6" s="79">
        <v>6418</v>
      </c>
    </row>
    <row r="7" spans="1:16" ht="19.5" customHeight="1">
      <c r="A7" s="77" t="s">
        <v>12</v>
      </c>
      <c r="B7" s="87">
        <v>5677</v>
      </c>
      <c r="C7" s="78">
        <v>6200</v>
      </c>
      <c r="D7" s="78">
        <v>6576</v>
      </c>
      <c r="E7" s="78">
        <v>7321</v>
      </c>
      <c r="F7" s="78">
        <v>7768</v>
      </c>
      <c r="G7" s="78">
        <v>8331</v>
      </c>
      <c r="H7" s="78">
        <v>8769</v>
      </c>
      <c r="I7" s="78">
        <v>9000</v>
      </c>
      <c r="J7" s="78">
        <v>9295</v>
      </c>
      <c r="K7" s="78">
        <v>8218</v>
      </c>
      <c r="L7" s="78">
        <v>8002</v>
      </c>
      <c r="M7" s="78">
        <v>7973</v>
      </c>
      <c r="N7" s="78">
        <v>7589</v>
      </c>
      <c r="O7" s="78">
        <v>7097</v>
      </c>
      <c r="P7" s="79">
        <v>7178</v>
      </c>
    </row>
    <row r="8" spans="1:16" ht="19.5" customHeight="1">
      <c r="A8" s="77" t="s">
        <v>33</v>
      </c>
      <c r="B8" s="87">
        <v>5077</v>
      </c>
      <c r="C8" s="78">
        <v>5374</v>
      </c>
      <c r="D8" s="78">
        <v>5935</v>
      </c>
      <c r="E8" s="78">
        <v>6589</v>
      </c>
      <c r="F8" s="78">
        <v>7043</v>
      </c>
      <c r="G8" s="78">
        <v>7817</v>
      </c>
      <c r="H8" s="78">
        <v>7904</v>
      </c>
      <c r="I8" s="78">
        <v>8049</v>
      </c>
      <c r="J8" s="78">
        <v>8563</v>
      </c>
      <c r="K8" s="78">
        <v>8670</v>
      </c>
      <c r="L8" s="78">
        <v>8154</v>
      </c>
      <c r="M8" s="78">
        <v>7999</v>
      </c>
      <c r="N8" s="78">
        <v>7716</v>
      </c>
      <c r="O8" s="78">
        <v>7231</v>
      </c>
      <c r="P8" s="79">
        <v>7189</v>
      </c>
    </row>
    <row r="9" spans="1:16" ht="19.5" customHeight="1" thickBot="1">
      <c r="A9" s="80" t="s">
        <v>14</v>
      </c>
      <c r="B9" s="88">
        <v>216</v>
      </c>
      <c r="C9" s="81">
        <v>225</v>
      </c>
      <c r="D9" s="81">
        <v>228</v>
      </c>
      <c r="E9" s="81">
        <v>223</v>
      </c>
      <c r="F9" s="81">
        <v>236</v>
      </c>
      <c r="G9" s="81">
        <v>237</v>
      </c>
      <c r="H9" s="81">
        <v>234</v>
      </c>
      <c r="I9" s="81">
        <v>246</v>
      </c>
      <c r="J9" s="81">
        <v>260</v>
      </c>
      <c r="K9" s="81">
        <v>1135</v>
      </c>
      <c r="L9" s="81">
        <v>1165</v>
      </c>
      <c r="M9" s="81">
        <v>1273</v>
      </c>
      <c r="N9" s="81">
        <v>1231</v>
      </c>
      <c r="O9" s="81">
        <v>1255</v>
      </c>
      <c r="P9" s="82">
        <v>1312</v>
      </c>
    </row>
    <row r="10" spans="1:16" ht="19.5" customHeight="1" thickBot="1">
      <c r="A10" s="68" t="s">
        <v>15</v>
      </c>
      <c r="B10" s="65">
        <v>19417</v>
      </c>
      <c r="C10" s="72">
        <f aca="true" t="shared" si="0" ref="C10:P10">SUM(C5:C9)</f>
        <v>20514</v>
      </c>
      <c r="D10" s="72">
        <f t="shared" si="0"/>
        <v>21719</v>
      </c>
      <c r="E10" s="72">
        <f t="shared" si="0"/>
        <v>23312</v>
      </c>
      <c r="F10" s="72">
        <f t="shared" si="0"/>
        <v>24345</v>
      </c>
      <c r="G10" s="72">
        <f t="shared" si="0"/>
        <v>25913</v>
      </c>
      <c r="H10" s="72">
        <f t="shared" si="0"/>
        <v>26622</v>
      </c>
      <c r="I10" s="72">
        <f t="shared" si="0"/>
        <v>26973</v>
      </c>
      <c r="J10" s="72">
        <f t="shared" si="0"/>
        <v>27200</v>
      </c>
      <c r="K10" s="72">
        <f t="shared" si="0"/>
        <v>25616</v>
      </c>
      <c r="L10" s="72">
        <f t="shared" si="0"/>
        <v>25116</v>
      </c>
      <c r="M10" s="72">
        <f t="shared" si="0"/>
        <v>24913</v>
      </c>
      <c r="N10" s="72">
        <f t="shared" si="0"/>
        <v>23907</v>
      </c>
      <c r="O10" s="72">
        <f t="shared" si="0"/>
        <v>22882</v>
      </c>
      <c r="P10" s="73">
        <f t="shared" si="0"/>
        <v>22809</v>
      </c>
    </row>
    <row r="11" spans="1:16" ht="19.5" customHeight="1" thickBot="1">
      <c r="A11" s="204" t="s">
        <v>34</v>
      </c>
      <c r="B11" s="205"/>
      <c r="C11" s="84">
        <f>C10/B10-1</f>
        <v>0.056496884173662165</v>
      </c>
      <c r="D11" s="84">
        <f aca="true" t="shared" si="1" ref="D11:P11">D10/C10-1</f>
        <v>0.05874037242858532</v>
      </c>
      <c r="E11" s="84">
        <f t="shared" si="1"/>
        <v>0.07334591832036463</v>
      </c>
      <c r="F11" s="84">
        <f t="shared" si="1"/>
        <v>0.04431194234728886</v>
      </c>
      <c r="G11" s="84">
        <f t="shared" si="1"/>
        <v>0.06440747586773465</v>
      </c>
      <c r="H11" s="84">
        <f t="shared" si="1"/>
        <v>0.027360784162389518</v>
      </c>
      <c r="I11" s="84">
        <f t="shared" si="1"/>
        <v>0.013184584178498993</v>
      </c>
      <c r="J11" s="84">
        <f t="shared" si="1"/>
        <v>0.008415823230637942</v>
      </c>
      <c r="K11" s="84">
        <f t="shared" si="1"/>
        <v>-0.05823529411764705</v>
      </c>
      <c r="L11" s="84">
        <f t="shared" si="1"/>
        <v>-0.019519050593379106</v>
      </c>
      <c r="M11" s="84">
        <f t="shared" si="1"/>
        <v>-0.008082497212931972</v>
      </c>
      <c r="N11" s="84">
        <f t="shared" si="1"/>
        <v>-0.04038052422430061</v>
      </c>
      <c r="O11" s="84">
        <f t="shared" si="1"/>
        <v>-0.04287447191199234</v>
      </c>
      <c r="P11" s="83">
        <f t="shared" si="1"/>
        <v>-0.003190280569880244</v>
      </c>
    </row>
  </sheetData>
  <mergeCells count="1">
    <mergeCell ref="A11:B11"/>
  </mergeCells>
  <printOptions/>
  <pageMargins left="0.75" right="0.75" top="1" bottom="1" header="0" footer="0"/>
  <pageSetup orientation="portrait" paperSize="9"/>
  <ignoredErrors>
    <ignoredError sqref="C10:P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H10" sqref="H10"/>
    </sheetView>
  </sheetViews>
  <sheetFormatPr defaultColWidth="11.421875" defaultRowHeight="12.75"/>
  <cols>
    <col min="1" max="1" width="13.28125" style="27" customWidth="1"/>
    <col min="2" max="2" width="11.421875" style="27" customWidth="1"/>
    <col min="3" max="3" width="14.140625" style="27" customWidth="1"/>
    <col min="4" max="4" width="11.57421875" style="27" bestFit="1" customWidth="1"/>
    <col min="5" max="5" width="10.7109375" style="27" bestFit="1" customWidth="1"/>
    <col min="6" max="6" width="25.140625" style="27" customWidth="1"/>
    <col min="7" max="16384" width="11.421875" style="27" customWidth="1"/>
  </cols>
  <sheetData>
    <row r="1" spans="1:6" ht="24.75" customHeight="1">
      <c r="A1" s="206" t="s">
        <v>35</v>
      </c>
      <c r="B1" s="207"/>
      <c r="C1" s="207"/>
      <c r="D1" s="207"/>
      <c r="E1" s="207"/>
      <c r="F1" s="208"/>
    </row>
    <row r="2" spans="1:6" ht="18" customHeight="1">
      <c r="A2" s="89"/>
      <c r="B2" s="90"/>
      <c r="C2" s="90"/>
      <c r="D2" s="91" t="s">
        <v>36</v>
      </c>
      <c r="E2" s="91" t="s">
        <v>37</v>
      </c>
      <c r="F2" s="92" t="s">
        <v>38</v>
      </c>
    </row>
    <row r="3" spans="1:6" ht="15" customHeight="1">
      <c r="A3" s="93" t="s">
        <v>39</v>
      </c>
      <c r="B3" s="94"/>
      <c r="C3" s="94"/>
      <c r="D3" s="95">
        <f>D4</f>
        <v>1092</v>
      </c>
      <c r="E3" s="96">
        <v>0.1292</v>
      </c>
      <c r="F3" s="97">
        <v>0.481</v>
      </c>
    </row>
    <row r="4" spans="1:6" ht="15" customHeight="1">
      <c r="A4" s="98"/>
      <c r="B4" s="99" t="s">
        <v>40</v>
      </c>
      <c r="C4" s="99"/>
      <c r="D4" s="100">
        <v>1092</v>
      </c>
      <c r="E4" s="99"/>
      <c r="F4" s="101"/>
    </row>
    <row r="5" spans="1:6" ht="15" customHeight="1">
      <c r="A5" s="93" t="s">
        <v>41</v>
      </c>
      <c r="B5" s="94"/>
      <c r="C5" s="94"/>
      <c r="D5" s="95">
        <f>D6+D7</f>
        <v>2924</v>
      </c>
      <c r="E5" s="96">
        <v>0.3461</v>
      </c>
      <c r="F5" s="97">
        <v>0.2101</v>
      </c>
    </row>
    <row r="6" spans="1:6" ht="15" customHeight="1">
      <c r="A6" s="98"/>
      <c r="B6" s="99" t="s">
        <v>42</v>
      </c>
      <c r="C6" s="99"/>
      <c r="D6" s="100">
        <v>8</v>
      </c>
      <c r="E6" s="99"/>
      <c r="F6" s="101"/>
    </row>
    <row r="7" spans="1:6" ht="15" customHeight="1">
      <c r="A7" s="98"/>
      <c r="B7" s="99" t="s">
        <v>43</v>
      </c>
      <c r="C7" s="99"/>
      <c r="D7" s="100">
        <v>2916</v>
      </c>
      <c r="E7" s="99"/>
      <c r="F7" s="101"/>
    </row>
    <row r="8" spans="1:6" ht="15" customHeight="1">
      <c r="A8" s="93" t="s">
        <v>44</v>
      </c>
      <c r="B8" s="94"/>
      <c r="C8" s="94"/>
      <c r="D8" s="102">
        <f>D9+D10+D11+D12+D13+D14</f>
        <v>694</v>
      </c>
      <c r="E8" s="96">
        <v>0.0821</v>
      </c>
      <c r="F8" s="97">
        <v>0.1103</v>
      </c>
    </row>
    <row r="9" spans="1:6" ht="15" customHeight="1">
      <c r="A9" s="98"/>
      <c r="B9" s="99" t="s">
        <v>4</v>
      </c>
      <c r="C9" s="99"/>
      <c r="D9" s="103">
        <v>559</v>
      </c>
      <c r="E9" s="99"/>
      <c r="F9" s="101"/>
    </row>
    <row r="10" spans="1:6" ht="15" customHeight="1">
      <c r="A10" s="98"/>
      <c r="B10" s="99" t="s">
        <v>42</v>
      </c>
      <c r="C10" s="99"/>
      <c r="D10" s="103">
        <v>38</v>
      </c>
      <c r="E10" s="99"/>
      <c r="F10" s="101"/>
    </row>
    <row r="11" spans="1:6" ht="15" customHeight="1">
      <c r="A11" s="98"/>
      <c r="B11" s="99" t="s">
        <v>45</v>
      </c>
      <c r="C11" s="99"/>
      <c r="D11" s="103">
        <v>54</v>
      </c>
      <c r="E11" s="99"/>
      <c r="F11" s="101"/>
    </row>
    <row r="12" spans="1:6" ht="15" customHeight="1">
      <c r="A12" s="98"/>
      <c r="B12" s="99" t="s">
        <v>46</v>
      </c>
      <c r="C12" s="99"/>
      <c r="D12" s="103">
        <v>25</v>
      </c>
      <c r="E12" s="99"/>
      <c r="F12" s="101"/>
    </row>
    <row r="13" spans="1:6" ht="15" customHeight="1">
      <c r="A13" s="98"/>
      <c r="B13" s="99" t="s">
        <v>47</v>
      </c>
      <c r="C13" s="99"/>
      <c r="D13" s="103">
        <v>9</v>
      </c>
      <c r="E13" s="99"/>
      <c r="F13" s="101"/>
    </row>
    <row r="14" spans="1:6" ht="15" customHeight="1">
      <c r="A14" s="98"/>
      <c r="B14" s="99" t="s">
        <v>48</v>
      </c>
      <c r="C14" s="99"/>
      <c r="D14" s="103">
        <v>9</v>
      </c>
      <c r="E14" s="99"/>
      <c r="F14" s="101"/>
    </row>
    <row r="15" spans="1:6" ht="15" customHeight="1">
      <c r="A15" s="104" t="s">
        <v>49</v>
      </c>
      <c r="B15" s="105"/>
      <c r="C15" s="105"/>
      <c r="D15" s="106">
        <f>D16+D19</f>
        <v>2119</v>
      </c>
      <c r="E15" s="107">
        <v>0.2508</v>
      </c>
      <c r="F15" s="108">
        <v>0.0311</v>
      </c>
    </row>
    <row r="16" spans="1:6" ht="15" customHeight="1">
      <c r="A16" s="209" t="s">
        <v>50</v>
      </c>
      <c r="B16" s="210"/>
      <c r="C16" s="210"/>
      <c r="D16" s="110">
        <f>D17+D18</f>
        <v>2076</v>
      </c>
      <c r="E16" s="99"/>
      <c r="F16" s="101"/>
    </row>
    <row r="17" spans="1:6" ht="15" customHeight="1">
      <c r="A17" s="98"/>
      <c r="B17" s="99" t="s">
        <v>51</v>
      </c>
      <c r="C17" s="99"/>
      <c r="D17" s="111">
        <v>596</v>
      </c>
      <c r="E17" s="99"/>
      <c r="F17" s="101"/>
    </row>
    <row r="18" spans="1:6" ht="15" customHeight="1">
      <c r="A18" s="98"/>
      <c r="B18" s="99" t="s">
        <v>52</v>
      </c>
      <c r="C18" s="99"/>
      <c r="D18" s="100">
        <f>628+852</f>
        <v>1480</v>
      </c>
      <c r="E18" s="99"/>
      <c r="F18" s="101"/>
    </row>
    <row r="19" spans="1:6" ht="15" customHeight="1">
      <c r="A19" s="211" t="s">
        <v>53</v>
      </c>
      <c r="B19" s="210"/>
      <c r="C19" s="210"/>
      <c r="D19" s="109">
        <v>43</v>
      </c>
      <c r="E19" s="99"/>
      <c r="F19" s="101"/>
    </row>
    <row r="20" spans="1:6" ht="15" customHeight="1">
      <c r="A20" s="112" t="s">
        <v>54</v>
      </c>
      <c r="B20" s="113"/>
      <c r="C20" s="113"/>
      <c r="D20" s="114">
        <f>D21+D22</f>
        <v>26</v>
      </c>
      <c r="E20" s="115">
        <v>0.0031</v>
      </c>
      <c r="F20" s="116">
        <v>0.0041</v>
      </c>
    </row>
    <row r="21" spans="1:6" ht="15" customHeight="1">
      <c r="A21" s="98"/>
      <c r="B21" s="99" t="s">
        <v>55</v>
      </c>
      <c r="C21" s="99"/>
      <c r="D21" s="103">
        <v>10</v>
      </c>
      <c r="E21" s="99"/>
      <c r="F21" s="101"/>
    </row>
    <row r="22" spans="1:6" ht="15" customHeight="1">
      <c r="A22" s="98"/>
      <c r="B22" s="99" t="s">
        <v>56</v>
      </c>
      <c r="C22" s="99"/>
      <c r="D22" s="103">
        <v>16</v>
      </c>
      <c r="E22" s="99"/>
      <c r="F22" s="101"/>
    </row>
    <row r="23" spans="1:6" ht="15" customHeight="1">
      <c r="A23" s="112" t="s">
        <v>57</v>
      </c>
      <c r="B23" s="113"/>
      <c r="C23" s="113"/>
      <c r="D23" s="117">
        <v>1194</v>
      </c>
      <c r="E23" s="115">
        <v>0.1413</v>
      </c>
      <c r="F23" s="116">
        <v>0.131</v>
      </c>
    </row>
    <row r="24" spans="1:6" ht="15" customHeight="1">
      <c r="A24" s="118" t="s">
        <v>58</v>
      </c>
      <c r="B24" s="119"/>
      <c r="C24" s="119"/>
      <c r="D24" s="120">
        <v>350</v>
      </c>
      <c r="E24" s="115">
        <v>0.0414</v>
      </c>
      <c r="F24" s="116">
        <v>0.0278</v>
      </c>
    </row>
    <row r="25" spans="1:6" ht="15" customHeight="1" thickBot="1">
      <c r="A25" s="121" t="s">
        <v>59</v>
      </c>
      <c r="B25" s="122"/>
      <c r="C25" s="122"/>
      <c r="D25" s="123">
        <v>50</v>
      </c>
      <c r="E25" s="124">
        <v>0.006</v>
      </c>
      <c r="F25" s="116">
        <v>0.0046</v>
      </c>
    </row>
    <row r="26" spans="1:6" s="128" customFormat="1" ht="18.75" thickBot="1">
      <c r="A26" s="212" t="s">
        <v>15</v>
      </c>
      <c r="B26" s="213"/>
      <c r="C26" s="213"/>
      <c r="D26" s="125">
        <f>D3+D5+D8+D15+D20+D23+D24+D25</f>
        <v>8449</v>
      </c>
      <c r="E26" s="126"/>
      <c r="F26" s="127"/>
    </row>
  </sheetData>
  <mergeCells count="4">
    <mergeCell ref="A1:F1"/>
    <mergeCell ref="A16:C16"/>
    <mergeCell ref="A19:C19"/>
    <mergeCell ref="A26:C26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efpg</dc:creator>
  <cp:keywords/>
  <dc:description/>
  <cp:lastModifiedBy>efpg</cp:lastModifiedBy>
  <dcterms:created xsi:type="dcterms:W3CDTF">2016-05-31T08:54:59Z</dcterms:created>
  <dcterms:modified xsi:type="dcterms:W3CDTF">2016-05-31T09:36:51Z</dcterms:modified>
  <cp:category/>
  <cp:version/>
  <cp:contentType/>
  <cp:contentStatus/>
</cp:coreProperties>
</file>